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david\Documents\BOOKS\MDP\6th\Templates\"/>
    </mc:Choice>
  </mc:AlternateContent>
  <xr:revisionPtr revIDLastSave="0" documentId="8_{8938EE44-8831-4508-917F-C0089466260F}" xr6:coauthVersionLast="34" xr6:coauthVersionMax="34" xr10:uidLastSave="{00000000-0000-0000-0000-000000000000}"/>
  <workbookProtection lockStructure="1"/>
  <bookViews>
    <workbookView xWindow="2028" yWindow="132" windowWidth="9888" windowHeight="15588" xr2:uid="{00000000-000D-0000-FFFF-FFFF00000000}"/>
  </bookViews>
  <sheets>
    <sheet name="Main" sheetId="3" r:id="rId1"/>
    <sheet name="tables" sheetId="4" state="hidden" r:id="rId2"/>
  </sheets>
  <definedNames>
    <definedName name="Text14" localSheetId="0">Main!#REF!</definedName>
    <definedName name="Text15" localSheetId="0">Main!$B$2</definedName>
  </definedNames>
  <calcPr calcId="179017"/>
</workbook>
</file>

<file path=xl/calcChain.xml><?xml version="1.0" encoding="utf-8"?>
<calcChain xmlns="http://schemas.openxmlformats.org/spreadsheetml/2006/main">
  <c r="A4" i="4" l="1"/>
  <c r="I17" i="3" s="1"/>
  <c r="C10" i="3"/>
  <c r="A29" i="4"/>
  <c r="I42" i="3" s="1"/>
  <c r="A28" i="4"/>
  <c r="I41" i="3" s="1"/>
  <c r="A27" i="4"/>
  <c r="H40" i="3" s="1"/>
  <c r="A26" i="4"/>
  <c r="I39" i="3" s="1"/>
  <c r="A25" i="4"/>
  <c r="I38" i="3" s="1"/>
  <c r="H41" i="3"/>
  <c r="A24" i="4"/>
  <c r="I37" i="3" s="1"/>
  <c r="A23" i="4"/>
  <c r="H36" i="3" s="1"/>
  <c r="A22" i="4"/>
  <c r="I35" i="3" s="1"/>
  <c r="A11" i="4"/>
  <c r="I24" i="3" s="1"/>
  <c r="A21" i="4"/>
  <c r="H34" i="3" s="1"/>
  <c r="A20" i="4"/>
  <c r="H33" i="3" s="1"/>
  <c r="A19" i="4"/>
  <c r="H32" i="3" s="1"/>
  <c r="A18" i="4"/>
  <c r="I31" i="3" s="1"/>
  <c r="A17" i="4"/>
  <c r="I30" i="3" s="1"/>
  <c r="A16" i="4"/>
  <c r="H29" i="3" s="1"/>
  <c r="A15" i="4"/>
  <c r="H28" i="3" s="1"/>
  <c r="A14" i="4"/>
  <c r="I27" i="3" s="1"/>
  <c r="A13" i="4"/>
  <c r="H26" i="3" s="1"/>
  <c r="A12" i="4"/>
  <c r="H25" i="3" s="1"/>
  <c r="A10" i="4"/>
  <c r="I23" i="3" s="1"/>
  <c r="A7" i="4"/>
  <c r="I20" i="3" s="1"/>
  <c r="A9" i="4"/>
  <c r="I22" i="3" s="1"/>
  <c r="A8" i="4"/>
  <c r="H21" i="3" s="1"/>
  <c r="A6" i="4"/>
  <c r="I19" i="3" s="1"/>
  <c r="A5" i="4"/>
  <c r="H18" i="3" s="1"/>
  <c r="A3" i="4"/>
  <c r="H16" i="3" s="1"/>
  <c r="I34" i="3"/>
  <c r="I32" i="3" l="1"/>
  <c r="H27" i="3"/>
  <c r="I28" i="3"/>
  <c r="H23" i="3"/>
  <c r="H19" i="3"/>
  <c r="I36" i="3"/>
  <c r="H35" i="3"/>
  <c r="H30" i="3"/>
  <c r="I26" i="3"/>
  <c r="I40" i="3"/>
  <c r="H17" i="3"/>
  <c r="H37" i="3"/>
  <c r="H20" i="3"/>
  <c r="H42" i="3"/>
  <c r="I18" i="3"/>
  <c r="H22" i="3"/>
  <c r="H38" i="3"/>
  <c r="H31" i="3"/>
  <c r="H24" i="3"/>
  <c r="I16" i="3"/>
  <c r="H39" i="3"/>
  <c r="I33" i="3"/>
  <c r="I29" i="3"/>
  <c r="I25" i="3"/>
  <c r="I21" i="3"/>
</calcChain>
</file>

<file path=xl/sharedStrings.xml><?xml version="1.0" encoding="utf-8"?>
<sst xmlns="http://schemas.openxmlformats.org/spreadsheetml/2006/main" count="131" uniqueCount="103">
  <si>
    <t>DAP</t>
  </si>
  <si>
    <t>Phenol</t>
  </si>
  <si>
    <t>Polyester</t>
  </si>
  <si>
    <t>Silicone</t>
  </si>
  <si>
    <t>Epoxy</t>
  </si>
  <si>
    <t>Yellow</t>
  </si>
  <si>
    <t>Odor</t>
  </si>
  <si>
    <t>Yes</t>
  </si>
  <si>
    <t>No</t>
  </si>
  <si>
    <t>FEP</t>
  </si>
  <si>
    <t>CTFE</t>
  </si>
  <si>
    <t>PTFE</t>
  </si>
  <si>
    <t>PVF</t>
  </si>
  <si>
    <t>ABS</t>
  </si>
  <si>
    <t>Acetal</t>
  </si>
  <si>
    <t>Nylon</t>
  </si>
  <si>
    <t>PPO</t>
  </si>
  <si>
    <t>PVC</t>
  </si>
  <si>
    <t>Orange</t>
  </si>
  <si>
    <t>Paraffin</t>
  </si>
  <si>
    <t>Vinegar</t>
  </si>
  <si>
    <t>Camphor</t>
  </si>
  <si>
    <t>Candidates</t>
  </si>
  <si>
    <t>Polyethylene</t>
  </si>
  <si>
    <t xml:space="preserve">Cellulose Acetate </t>
  </si>
  <si>
    <t>Cellulose Acetate Butyrate</t>
  </si>
  <si>
    <t>Cellulose Propionate</t>
  </si>
  <si>
    <t>Cellulose Nitrate</t>
  </si>
  <si>
    <t>Polysulfone</t>
  </si>
  <si>
    <t>Polycarbonate</t>
  </si>
  <si>
    <t xml:space="preserve"> </t>
  </si>
  <si>
    <t>Does it melt or not?</t>
  </si>
  <si>
    <t xml:space="preserve">Melt </t>
  </si>
  <si>
    <t>Not melt</t>
  </si>
  <si>
    <t xml:space="preserve">The material is a </t>
  </si>
  <si>
    <t>Drop a small sample in water</t>
  </si>
  <si>
    <t>Does it float or sink?</t>
  </si>
  <si>
    <t>Float</t>
  </si>
  <si>
    <t>Sink</t>
  </si>
  <si>
    <t>No flames</t>
  </si>
  <si>
    <t>Self-extinguishes</t>
  </si>
  <si>
    <t>Step 3</t>
  </si>
  <si>
    <t>How does it burn?</t>
  </si>
  <si>
    <t>Not Candidates</t>
  </si>
  <si>
    <t>Step 4</t>
  </si>
  <si>
    <t>When it burns, does it drip?</t>
  </si>
  <si>
    <t>Step 5</t>
  </si>
  <si>
    <t>Other evidence</t>
  </si>
  <si>
    <t>Color of flame</t>
  </si>
  <si>
    <t>Bright yellow</t>
  </si>
  <si>
    <t>Yellow/blue or green edges</t>
  </si>
  <si>
    <t>Blue/yellow edges</t>
  </si>
  <si>
    <t xml:space="preserve">Blue </t>
  </si>
  <si>
    <t>Yellow w/ sparks</t>
  </si>
  <si>
    <t>Pale yellow</t>
  </si>
  <si>
    <t>Orange/yellow</t>
  </si>
  <si>
    <t>Fishy</t>
  </si>
  <si>
    <t>Formaldehyde</t>
  </si>
  <si>
    <t>Sour cinnamon</t>
  </si>
  <si>
    <t>Diesel fumes</t>
  </si>
  <si>
    <t>Rancid butter</t>
  </si>
  <si>
    <t>Burnt sugar</t>
  </si>
  <si>
    <t>Burning rubber</t>
  </si>
  <si>
    <t>Sulfur</t>
  </si>
  <si>
    <t>Not sure</t>
  </si>
  <si>
    <t>Burnt hair</t>
  </si>
  <si>
    <t>Acrid/Acidic</t>
  </si>
  <si>
    <t>Faint Apple</t>
  </si>
  <si>
    <t>Polyurethane</t>
  </si>
  <si>
    <t>Not sure or clear</t>
  </si>
  <si>
    <t>Natural gas or Marigold</t>
  </si>
  <si>
    <t>Melamine Formaldehyde</t>
  </si>
  <si>
    <t>Phenol Formaldehyde</t>
  </si>
  <si>
    <t>Polypropylene</t>
  </si>
  <si>
    <t>Polystyrene</t>
  </si>
  <si>
    <t>Diallyl Phthalate</t>
  </si>
  <si>
    <t>Fluorinated Ethylene Propylene</t>
  </si>
  <si>
    <t>Chlorortrifluoroethylene</t>
  </si>
  <si>
    <t>Polytetrafluoroethylene</t>
  </si>
  <si>
    <t>Polyphenylene Oxide</t>
  </si>
  <si>
    <t>Polyvinyl Chloride</t>
  </si>
  <si>
    <t>Poly(Acrylonitrile Butadiene Styrene)</t>
  </si>
  <si>
    <t>Polyvinyl Fluoride</t>
  </si>
  <si>
    <t>Urea Formaldehyde</t>
  </si>
  <si>
    <t>The Mechanical Design Process</t>
  </si>
  <si>
    <t>Design Organization:  </t>
  </si>
  <si>
    <t>Part Evaluated:</t>
  </si>
  <si>
    <t>Date</t>
  </si>
  <si>
    <t>(500degF, 260 deg C) against sample.</t>
  </si>
  <si>
    <t>PLASTIC MATERIAL IDENTIFIER</t>
  </si>
  <si>
    <t>This work is derived from an diagram originally published in the October 1983 issue of MD&amp;DI titled</t>
  </si>
  <si>
    <t>"The Three Step Plastics Identification Method". The method actually has more than three steps!.</t>
  </si>
  <si>
    <r>
      <t>Step 1:</t>
    </r>
    <r>
      <rPr>
        <sz val="12"/>
        <rFont val="Arial"/>
        <family val="2"/>
      </rPr>
      <t xml:space="preserve"> Press a hot soldering iron or rod </t>
    </r>
  </si>
  <si>
    <r>
      <t>Step 2:</t>
    </r>
    <r>
      <rPr>
        <sz val="12"/>
        <rFont val="Arial"/>
        <family val="2"/>
      </rPr>
      <t xml:space="preserve"> </t>
    </r>
  </si>
  <si>
    <t>Flames with slow burn &lt; 3"/min</t>
  </si>
  <si>
    <t>Flame with fast burn &gt;3"/min</t>
  </si>
  <si>
    <t>If Thermoset skip Step 2.</t>
  </si>
  <si>
    <t>.</t>
  </si>
  <si>
    <t xml:space="preserve"> Conclusion or comments:</t>
  </si>
  <si>
    <t>Light a sample on fire</t>
  </si>
  <si>
    <t xml:space="preserve"> Copyright 2018, David G. Ullman</t>
  </si>
  <si>
    <t>Example: Irwin Label</t>
  </si>
  <si>
    <t>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</si>
</sst>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10"/>
      <name val="Arial"/>
      <family val="2"/>
    </font>
    <font>
      <sz val="8"/>
      <name val="Arial"/>
      <family val="2"/>
    </font>
    <font>
      <sz val="10"/>
      <color indexed="10"/>
      <name val="Arial"/>
      <family val="2"/>
    </font>
    <font>
      <sz val="12"/>
      <name val="Arial"/>
      <family val="2"/>
    </font>
    <font>
      <i/>
      <sz val="10"/>
      <name val="Times New Roman"/>
      <family val="1"/>
    </font>
    <font>
      <sz val="10"/>
      <name val="Times New Roman"/>
      <family val="1"/>
    </font>
    <font>
      <b/>
      <sz val="12"/>
      <name val="Arial"/>
      <family val="2"/>
    </font>
    <font>
      <b/>
      <sz val="18"/>
      <name val="Times New Roman"/>
      <family val="1"/>
    </font>
    <font>
      <b/>
      <sz val="12"/>
      <name val="Times New Roman"/>
      <family val="1"/>
    </font>
    <font>
      <sz val="18"/>
      <name val="Arial"/>
      <family val="2"/>
    </font>
    <font>
      <sz val="12"/>
      <name val="Arial"/>
      <family val="2"/>
    </font>
    <font>
      <b/>
      <sz val="14"/>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49"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4" fillId="0" borderId="2" xfId="0" applyFont="1" applyBorder="1"/>
    <xf numFmtId="0" fontId="0" fillId="0" borderId="6" xfId="0" applyBorder="1" applyAlignment="1">
      <alignment horizontal="center"/>
    </xf>
    <xf numFmtId="0" fontId="0" fillId="0" borderId="7" xfId="0" applyBorder="1"/>
    <xf numFmtId="0" fontId="4" fillId="0" borderId="3" xfId="0" applyFont="1" applyBorder="1"/>
    <xf numFmtId="0" fontId="0" fillId="0" borderId="8" xfId="0" applyBorder="1"/>
    <xf numFmtId="0" fontId="0" fillId="0" borderId="9" xfId="0" applyBorder="1"/>
    <xf numFmtId="0" fontId="0" fillId="0" borderId="10" xfId="0" applyBorder="1"/>
    <xf numFmtId="0" fontId="0" fillId="0" borderId="0" xfId="0" applyFill="1" applyBorder="1"/>
    <xf numFmtId="0" fontId="0" fillId="0" borderId="9" xfId="0" applyFill="1" applyBorder="1"/>
    <xf numFmtId="0" fontId="0" fillId="0" borderId="11" xfId="0" applyBorder="1"/>
    <xf numFmtId="49" fontId="0" fillId="2" borderId="4" xfId="0" applyNumberFormat="1" applyFill="1" applyBorder="1"/>
    <xf numFmtId="49" fontId="0" fillId="2" borderId="6" xfId="0" applyNumberFormat="1" applyFill="1" applyBorder="1"/>
    <xf numFmtId="49" fontId="0" fillId="2" borderId="11" xfId="0" applyNumberFormat="1" applyFill="1" applyBorder="1"/>
    <xf numFmtId="0" fontId="0" fillId="3" borderId="0" xfId="0" applyFill="1"/>
    <xf numFmtId="49" fontId="0" fillId="3" borderId="0" xfId="0" applyNumberFormat="1" applyFill="1"/>
    <xf numFmtId="0" fontId="4" fillId="0" borderId="0" xfId="0" applyFont="1" applyBorder="1"/>
    <xf numFmtId="0" fontId="0" fillId="3" borderId="0" xfId="0" applyFill="1" applyBorder="1"/>
    <xf numFmtId="0" fontId="0" fillId="3" borderId="5" xfId="0" applyFill="1" applyBorder="1"/>
    <xf numFmtId="0" fontId="11" fillId="3" borderId="5" xfId="0" applyFont="1" applyFill="1" applyBorder="1"/>
    <xf numFmtId="49" fontId="0" fillId="3" borderId="5" xfId="0" applyNumberFormat="1" applyFill="1" applyBorder="1"/>
    <xf numFmtId="0" fontId="0" fillId="3" borderId="1" xfId="0" applyFill="1" applyBorder="1"/>
    <xf numFmtId="0" fontId="0" fillId="3" borderId="6" xfId="0" applyFill="1" applyBorder="1"/>
    <xf numFmtId="0" fontId="0" fillId="3" borderId="2" xfId="0" applyFill="1" applyBorder="1"/>
    <xf numFmtId="0" fontId="7" fillId="3" borderId="11" xfId="0" applyFont="1" applyFill="1" applyBorder="1"/>
    <xf numFmtId="0" fontId="0" fillId="3" borderId="7" xfId="0" applyFill="1" applyBorder="1"/>
    <xf numFmtId="49" fontId="0" fillId="3" borderId="7" xfId="0" applyNumberFormat="1" applyFill="1" applyBorder="1"/>
    <xf numFmtId="0" fontId="0" fillId="3" borderId="3" xfId="0" applyFill="1" applyBorder="1"/>
    <xf numFmtId="0" fontId="6" fillId="3" borderId="4" xfId="0" applyFont="1" applyFill="1" applyBorder="1"/>
    <xf numFmtId="0" fontId="12" fillId="3" borderId="6" xfId="0" applyFont="1" applyFill="1" applyBorder="1"/>
    <xf numFmtId="0" fontId="12" fillId="3" borderId="0" xfId="0" applyFont="1" applyFill="1" applyBorder="1"/>
    <xf numFmtId="0" fontId="0" fillId="2" borderId="12" xfId="0" applyNumberFormat="1" applyFill="1" applyBorder="1"/>
    <xf numFmtId="0" fontId="0" fillId="2" borderId="13" xfId="0" applyNumberFormat="1" applyFill="1" applyBorder="1"/>
    <xf numFmtId="0" fontId="0" fillId="2" borderId="14" xfId="0" applyNumberFormat="1" applyFill="1" applyBorder="1"/>
    <xf numFmtId="0" fontId="8" fillId="3" borderId="5" xfId="0" applyFont="1" applyFill="1" applyBorder="1" applyAlignment="1">
      <alignment vertical="top" wrapText="1"/>
    </xf>
    <xf numFmtId="0" fontId="1" fillId="3" borderId="11" xfId="0" applyFont="1" applyFill="1" applyBorder="1" applyAlignment="1">
      <alignment vertical="top"/>
    </xf>
    <xf numFmtId="0" fontId="8" fillId="3" borderId="7" xfId="0" applyFont="1" applyFill="1" applyBorder="1" applyAlignment="1">
      <alignment vertical="top" wrapText="1"/>
    </xf>
    <xf numFmtId="0" fontId="8" fillId="3" borderId="6" xfId="0" applyFont="1" applyFill="1" applyBorder="1"/>
    <xf numFmtId="0" fontId="0" fillId="3" borderId="4" xfId="0" applyFill="1" applyBorder="1"/>
    <xf numFmtId="0" fontId="12" fillId="3" borderId="11" xfId="0" applyFont="1" applyFill="1" applyBorder="1"/>
    <xf numFmtId="0" fontId="12" fillId="3" borderId="7" xfId="0" applyFont="1" applyFill="1" applyBorder="1"/>
    <xf numFmtId="0" fontId="13" fillId="3" borderId="0" xfId="0" applyFont="1" applyFill="1" applyBorder="1" applyAlignment="1">
      <alignment horizontal="center"/>
    </xf>
    <xf numFmtId="0" fontId="8" fillId="3" borderId="4" xfId="0" applyFont="1" applyFill="1" applyBorder="1"/>
    <xf numFmtId="0" fontId="12" fillId="3" borderId="5" xfId="0" applyFont="1" applyFill="1" applyBorder="1"/>
    <xf numFmtId="0" fontId="12" fillId="3" borderId="2" xfId="0" applyFont="1" applyFill="1" applyBorder="1"/>
    <xf numFmtId="49" fontId="0" fillId="2" borderId="15" xfId="0" applyNumberFormat="1" applyFill="1" applyBorder="1"/>
    <xf numFmtId="49" fontId="13" fillId="3" borderId="7" xfId="0" applyNumberFormat="1" applyFont="1" applyFill="1" applyBorder="1" applyAlignment="1">
      <alignment horizontal="center"/>
    </xf>
    <xf numFmtId="0" fontId="0" fillId="3" borderId="11" xfId="0" applyFill="1" applyBorder="1"/>
    <xf numFmtId="0" fontId="1" fillId="3" borderId="4" xfId="0" applyFont="1" applyFill="1" applyBorder="1" applyAlignment="1"/>
    <xf numFmtId="0" fontId="5" fillId="3" borderId="0" xfId="0" applyFont="1" applyFill="1" applyBorder="1" applyAlignment="1">
      <alignment horizontal="right"/>
    </xf>
    <xf numFmtId="0" fontId="12" fillId="3" borderId="0" xfId="0" applyFont="1" applyFill="1" applyBorder="1" applyAlignment="1">
      <alignment horizontal="right"/>
    </xf>
    <xf numFmtId="49" fontId="5" fillId="3" borderId="5" xfId="0" applyNumberFormat="1" applyFont="1" applyFill="1" applyBorder="1" applyAlignment="1">
      <alignment vertical="top" wrapText="1" readingOrder="1"/>
    </xf>
    <xf numFmtId="49" fontId="5" fillId="3" borderId="1" xfId="0" applyNumberFormat="1" applyFont="1" applyFill="1" applyBorder="1" applyAlignment="1">
      <alignment vertical="top" wrapText="1" readingOrder="1"/>
    </xf>
    <xf numFmtId="49" fontId="5" fillId="3" borderId="0" xfId="0" applyNumberFormat="1" applyFont="1" applyFill="1" applyBorder="1" applyAlignment="1">
      <alignment vertical="top" wrapText="1" readingOrder="1"/>
    </xf>
    <xf numFmtId="49" fontId="5" fillId="3" borderId="2" xfId="0" applyNumberFormat="1" applyFont="1" applyFill="1" applyBorder="1" applyAlignment="1">
      <alignment vertical="top" wrapText="1" readingOrder="1"/>
    </xf>
    <xf numFmtId="0" fontId="12" fillId="2" borderId="16" xfId="0" applyFont="1" applyFill="1" applyBorder="1"/>
    <xf numFmtId="0" fontId="12" fillId="2" borderId="17" xfId="0" applyFont="1" applyFill="1" applyBorder="1"/>
    <xf numFmtId="0" fontId="0" fillId="2" borderId="17" xfId="0" applyFill="1" applyBorder="1"/>
    <xf numFmtId="0" fontId="12" fillId="3" borderId="4" xfId="0" applyFont="1" applyFill="1" applyBorder="1"/>
    <xf numFmtId="0" fontId="10" fillId="3" borderId="5" xfId="0" applyFont="1" applyFill="1" applyBorder="1" applyAlignment="1">
      <alignment wrapText="1"/>
    </xf>
    <xf numFmtId="0" fontId="0" fillId="3" borderId="5" xfId="0" applyFill="1" applyBorder="1" applyAlignment="1">
      <alignment horizontal="left"/>
    </xf>
    <xf numFmtId="14" fontId="0" fillId="0" borderId="19" xfId="0" applyNumberFormat="1" applyFill="1" applyBorder="1" applyAlignment="1" applyProtection="1">
      <alignment horizontal="left"/>
      <protection locked="0"/>
    </xf>
    <xf numFmtId="0" fontId="1" fillId="3" borderId="5" xfId="0" applyFont="1" applyFill="1" applyBorder="1"/>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0" fontId="9" fillId="3" borderId="4" xfId="0" applyFont="1" applyFill="1" applyBorder="1" applyAlignment="1">
      <alignment horizontal="center" wrapText="1"/>
    </xf>
    <xf numFmtId="0" fontId="9" fillId="3" borderId="5" xfId="0" applyFont="1" applyFill="1" applyBorder="1" applyAlignment="1">
      <alignment horizontal="center" wrapText="1"/>
    </xf>
    <xf numFmtId="0" fontId="5" fillId="3" borderId="11" xfId="0" applyFont="1" applyFill="1" applyBorder="1" applyAlignment="1">
      <alignment vertical="top" wrapText="1"/>
    </xf>
    <xf numFmtId="0" fontId="8" fillId="3" borderId="7" xfId="0" applyFont="1" applyFill="1" applyBorder="1" applyAlignment="1">
      <alignment vertical="top" wrapText="1"/>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1" fillId="0" borderId="16"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20" fmlaLink="tables!$G$4" fmlaRange="tables!$G$2:$G$3" noThreeD="1" sel="1" val="0"/>
</file>

<file path=xl/ctrlProps/ctrlProp2.xml><?xml version="1.0" encoding="utf-8"?>
<formControlPr xmlns="http://schemas.microsoft.com/office/spreadsheetml/2009/9/main" objectType="List" dx="20" fmlaLink="tables!$G$8" fmlaRange="tables!$G$6:$G$7" sel="2" val="0"/>
</file>

<file path=xl/ctrlProps/ctrlProp3.xml><?xml version="1.0" encoding="utf-8"?>
<formControlPr xmlns="http://schemas.microsoft.com/office/spreadsheetml/2009/9/main" objectType="List" dx="20" fmlaLink="tables!$G$14" fmlaRange="tables!$G$10:$G$13" sel="1" val="0"/>
</file>

<file path=xl/ctrlProps/ctrlProp4.xml><?xml version="1.0" encoding="utf-8"?>
<formControlPr xmlns="http://schemas.microsoft.com/office/spreadsheetml/2009/9/main" objectType="List" dx="20" fmlaLink="tables!$G$19" fmlaRange="tables!$G$17:$G$18" sel="2" val="0"/>
</file>

<file path=xl/ctrlProps/ctrlProp5.xml><?xml version="1.0" encoding="utf-8"?>
<formControlPr xmlns="http://schemas.microsoft.com/office/spreadsheetml/2009/9/main" objectType="List" dx="20" fmlaLink="tables!$G$31" fmlaRange="tables!$G$21:$G$30" sel="1" val="0"/>
</file>

<file path=xl/ctrlProps/ctrlProp6.xml><?xml version="1.0" encoding="utf-8"?>
<formControlPr xmlns="http://schemas.microsoft.com/office/spreadsheetml/2009/9/main" objectType="List" dx="20" fmlaLink="tables!$G$50" fmlaRange="tables!$G$33:$G$49" sel="7" val="0"/>
</file>

<file path=xl/drawings/drawing1.xml><?xml version="1.0" encoding="utf-8"?>
<xdr:wsDr xmlns:xdr="http://schemas.openxmlformats.org/drawingml/2006/spreadsheetDrawing" xmlns:a="http://schemas.openxmlformats.org/drawingml/2006/main">
  <xdr:twoCellAnchor>
    <xdr:from>
      <xdr:col>6</xdr:col>
      <xdr:colOff>38100</xdr:colOff>
      <xdr:row>5</xdr:row>
      <xdr:rowOff>76200</xdr:rowOff>
    </xdr:from>
    <xdr:to>
      <xdr:col>9</xdr:col>
      <xdr:colOff>502920</xdr:colOff>
      <xdr:row>13</xdr:row>
      <xdr:rowOff>152400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3154680" y="1386840"/>
          <a:ext cx="3733800" cy="1638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Instructions: You will need to destroy the sample to do these steps.  As you select the results in the list boxes on the left, the list of candidate plastics will automatically update.  If there are no candidates shown, redo test or alter your response if the result is not definitive (this is especially true with "color of flame" and "odor".  The top section of the candidates are Thermoset plastics, the bottom section is Thermoplastics.  Details about the commonly used plastics can be found in Appendix A of "The Mechanical Design Process", others on the web or in handbooks.</a:t>
          </a:r>
        </a:p>
      </xdr:txBody>
    </xdr:sp>
    <xdr:clientData/>
  </xdr:twoCellAnchor>
  <xdr:twoCellAnchor>
    <xdr:from>
      <xdr:col>0</xdr:col>
      <xdr:colOff>121920</xdr:colOff>
      <xdr:row>36</xdr:row>
      <xdr:rowOff>129540</xdr:rowOff>
    </xdr:from>
    <xdr:to>
      <xdr:col>2</xdr:col>
      <xdr:colOff>228600</xdr:colOff>
      <xdr:row>41</xdr:row>
      <xdr:rowOff>137160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121920" y="7284720"/>
          <a:ext cx="1363980" cy="8458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It is often easier to detect the odor after blowing out the flame.  Odor is often hard to classify.  Try alternatives</a:t>
          </a:r>
        </a:p>
      </xdr:txBody>
    </xdr:sp>
    <xdr:clientData/>
  </xdr:twoCellAnchor>
  <xdr:twoCellAnchor>
    <xdr:from>
      <xdr:col>0</xdr:col>
      <xdr:colOff>60960</xdr:colOff>
      <xdr:row>26</xdr:row>
      <xdr:rowOff>60960</xdr:rowOff>
    </xdr:from>
    <xdr:to>
      <xdr:col>2</xdr:col>
      <xdr:colOff>175260</xdr:colOff>
      <xdr:row>28</xdr:row>
      <xdr:rowOff>76200</xdr:rowOff>
    </xdr:to>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60960" y="5471160"/>
          <a:ext cx="1371600" cy="35052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Color is often hard to classify.  Try alternatives.</a:t>
          </a:r>
        </a:p>
      </xdr:txBody>
    </xdr:sp>
    <xdr:clientData/>
  </xdr:twoCellAnchor>
  <mc:AlternateContent xmlns:mc="http://schemas.openxmlformats.org/markup-compatibility/2006">
    <mc:Choice xmlns:a14="http://schemas.microsoft.com/office/drawing/2010/main" Requires="a14">
      <xdr:twoCellAnchor editAs="oneCell">
        <xdr:from>
          <xdr:col>2</xdr:col>
          <xdr:colOff>259080</xdr:colOff>
          <xdr:row>7</xdr:row>
          <xdr:rowOff>45720</xdr:rowOff>
        </xdr:from>
        <xdr:to>
          <xdr:col>4</xdr:col>
          <xdr:colOff>495300</xdr:colOff>
          <xdr:row>8</xdr:row>
          <xdr:rowOff>144780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7620</xdr:rowOff>
        </xdr:from>
        <xdr:to>
          <xdr:col>4</xdr:col>
          <xdr:colOff>541020</xdr:colOff>
          <xdr:row>13</xdr:row>
          <xdr:rowOff>106680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0</xdr:rowOff>
        </xdr:from>
        <xdr:to>
          <xdr:col>5</xdr:col>
          <xdr:colOff>205740</xdr:colOff>
          <xdr:row>17</xdr:row>
          <xdr:rowOff>152400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19</xdr:row>
          <xdr:rowOff>30480</xdr:rowOff>
        </xdr:from>
        <xdr:to>
          <xdr:col>5</xdr:col>
          <xdr:colOff>45720</xdr:colOff>
          <xdr:row>20</xdr:row>
          <xdr:rowOff>121920</xdr:rowOff>
        </xdr:to>
        <xdr:sp macro="" textlink="">
          <xdr:nvSpPr>
            <xdr:cNvPr id="1029" name="List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21</xdr:row>
          <xdr:rowOff>190500</xdr:rowOff>
        </xdr:from>
        <xdr:to>
          <xdr:col>5</xdr:col>
          <xdr:colOff>129540</xdr:colOff>
          <xdr:row>29</xdr:row>
          <xdr:rowOff>38100</xdr:rowOff>
        </xdr:to>
        <xdr:sp macro="" textlink="">
          <xdr:nvSpPr>
            <xdr:cNvPr id="1030" name="List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281940</xdr:colOff>
          <xdr:row>30</xdr:row>
          <xdr:rowOff>60960</xdr:rowOff>
        </xdr:from>
        <xdr:to>
          <xdr:col>5</xdr:col>
          <xdr:colOff>99060</xdr:colOff>
          <xdr:row>42</xdr:row>
          <xdr:rowOff>114300</xdr:rowOff>
        </xdr:to>
        <xdr:sp macro="" textlink="">
          <xdr:nvSpPr>
            <xdr:cNvPr id="1031" name="List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topLeftCell="A19" zoomScaleNormal="100" workbookViewId="0">
      <selection activeCell="B33" sqref="B33"/>
    </sheetView>
  </sheetViews>
  <sheetFormatPr defaultRowHeight="13.2" x14ac:dyDescent="0.25"/>
  <cols>
    <col min="1" max="1" width="8.33203125" customWidth="1"/>
    <col min="2" max="2" width="10" customWidth="1"/>
    <col min="3" max="3" width="5.44140625" customWidth="1"/>
    <col min="6" max="6" width="3.88671875" customWidth="1"/>
    <col min="7" max="7" width="2.44140625" customWidth="1"/>
    <col min="8" max="8" width="22.33203125" style="2" customWidth="1"/>
    <col min="9" max="9" width="22.88671875" customWidth="1"/>
    <col min="10" max="10" width="8.33203125" customWidth="1"/>
  </cols>
  <sheetData>
    <row r="1" spans="1:10" ht="33.75" customHeight="1" thickBot="1" x14ac:dyDescent="0.45">
      <c r="A1" s="81"/>
      <c r="B1" s="82"/>
      <c r="C1" s="27"/>
      <c r="D1" s="28" t="s">
        <v>89</v>
      </c>
      <c r="E1" s="28"/>
      <c r="F1" s="28"/>
      <c r="G1" s="27"/>
      <c r="H1" s="29"/>
      <c r="I1" s="27"/>
      <c r="J1" s="30"/>
    </row>
    <row r="2" spans="1:10" ht="19.5" customHeight="1" thickBot="1" x14ac:dyDescent="0.35">
      <c r="A2" s="67" t="s">
        <v>85</v>
      </c>
      <c r="B2" s="68"/>
      <c r="C2" s="27"/>
      <c r="D2" s="87" t="s">
        <v>101</v>
      </c>
      <c r="E2" s="85"/>
      <c r="F2" s="85"/>
      <c r="G2" s="85"/>
      <c r="H2" s="86"/>
      <c r="I2" s="69" t="s">
        <v>87</v>
      </c>
      <c r="J2" s="30"/>
    </row>
    <row r="3" spans="1:10" ht="17.25" customHeight="1" thickBot="1" x14ac:dyDescent="0.3">
      <c r="A3" s="83" t="s">
        <v>86</v>
      </c>
      <c r="B3" s="84"/>
      <c r="C3" s="34"/>
      <c r="D3" s="87" t="s">
        <v>102</v>
      </c>
      <c r="E3" s="85"/>
      <c r="F3" s="85"/>
      <c r="G3" s="85"/>
      <c r="H3" s="86"/>
      <c r="I3" s="70"/>
      <c r="J3" s="36"/>
    </row>
    <row r="4" spans="1:10" ht="17.25" customHeight="1" x14ac:dyDescent="0.25">
      <c r="A4" s="57" t="s">
        <v>90</v>
      </c>
      <c r="B4" s="43"/>
      <c r="C4" s="27"/>
      <c r="D4" s="27"/>
      <c r="E4" s="27"/>
      <c r="F4" s="27"/>
      <c r="G4" s="27"/>
      <c r="H4" s="29"/>
      <c r="I4" s="27"/>
      <c r="J4" s="30"/>
    </row>
    <row r="5" spans="1:10" ht="17.25" customHeight="1" thickBot="1" x14ac:dyDescent="0.3">
      <c r="A5" s="44" t="s">
        <v>91</v>
      </c>
      <c r="B5" s="45"/>
      <c r="C5" s="34"/>
      <c r="D5" s="34"/>
      <c r="E5" s="34"/>
      <c r="F5" s="34"/>
      <c r="G5" s="26"/>
      <c r="H5" s="35"/>
      <c r="I5" s="34"/>
      <c r="J5" s="36"/>
    </row>
    <row r="6" spans="1:10" ht="15.6" x14ac:dyDescent="0.3">
      <c r="A6" s="46" t="s">
        <v>92</v>
      </c>
      <c r="B6" s="39"/>
      <c r="C6" s="39"/>
      <c r="D6" s="39"/>
      <c r="E6" s="39"/>
      <c r="F6" s="39"/>
      <c r="G6" s="47"/>
      <c r="H6" s="60" t="s">
        <v>97</v>
      </c>
      <c r="I6" s="60"/>
      <c r="J6" s="61"/>
    </row>
    <row r="7" spans="1:10" ht="15" x14ac:dyDescent="0.25">
      <c r="A7" s="38" t="s">
        <v>88</v>
      </c>
      <c r="B7" s="39"/>
      <c r="C7" s="39"/>
      <c r="D7" s="39"/>
      <c r="E7" s="26"/>
      <c r="F7" s="26"/>
      <c r="G7" s="31"/>
      <c r="H7" s="62"/>
      <c r="I7" s="62"/>
      <c r="J7" s="63"/>
    </row>
    <row r="8" spans="1:10" ht="15" x14ac:dyDescent="0.25">
      <c r="A8" s="38" t="s">
        <v>31</v>
      </c>
      <c r="B8" s="39"/>
      <c r="C8" s="39"/>
      <c r="D8" s="39"/>
      <c r="E8" s="26"/>
      <c r="F8" s="26"/>
      <c r="G8" s="31"/>
      <c r="H8" s="62"/>
      <c r="I8" s="62"/>
      <c r="J8" s="63"/>
    </row>
    <row r="9" spans="1:10" ht="15.6" thickBot="1" x14ac:dyDescent="0.3">
      <c r="A9" s="38"/>
      <c r="B9" s="39"/>
      <c r="C9" s="39"/>
      <c r="D9" s="39"/>
      <c r="E9" s="26"/>
      <c r="F9" s="26"/>
      <c r="G9" s="31"/>
      <c r="H9" s="62"/>
      <c r="I9" s="62"/>
      <c r="J9" s="63"/>
    </row>
    <row r="10" spans="1:10" ht="15.6" thickBot="1" x14ac:dyDescent="0.3">
      <c r="A10" s="38" t="s">
        <v>34</v>
      </c>
      <c r="B10" s="39"/>
      <c r="C10" s="64" t="str">
        <f>IF(tables!G4=2,"THERMOSET","THERMOPLASTIC")</f>
        <v>THERMOPLASTIC</v>
      </c>
      <c r="D10" s="65"/>
      <c r="E10" s="66"/>
      <c r="F10" s="26"/>
      <c r="G10" s="31"/>
      <c r="H10" s="62"/>
      <c r="I10" s="62"/>
      <c r="J10" s="63"/>
    </row>
    <row r="11" spans="1:10" ht="15.6" thickBot="1" x14ac:dyDescent="0.3">
      <c r="A11" s="48" t="s">
        <v>96</v>
      </c>
      <c r="B11" s="49"/>
      <c r="C11" s="49"/>
      <c r="D11" s="49"/>
      <c r="E11" s="34"/>
      <c r="F11" s="34"/>
      <c r="G11" s="31"/>
      <c r="H11" s="62"/>
      <c r="I11" s="62"/>
      <c r="J11" s="63"/>
    </row>
    <row r="12" spans="1:10" ht="15.6" x14ac:dyDescent="0.3">
      <c r="A12" s="51" t="s">
        <v>93</v>
      </c>
      <c r="B12" s="52" t="s">
        <v>35</v>
      </c>
      <c r="C12" s="52"/>
      <c r="D12" s="52"/>
      <c r="E12" s="52"/>
      <c r="F12" s="52"/>
      <c r="G12" s="31"/>
      <c r="H12" s="62"/>
      <c r="I12" s="62"/>
      <c r="J12" s="63"/>
    </row>
    <row r="13" spans="1:10" ht="15" x14ac:dyDescent="0.25">
      <c r="A13" s="38" t="s">
        <v>36</v>
      </c>
      <c r="B13" s="39"/>
      <c r="C13" s="39"/>
      <c r="D13" s="26"/>
      <c r="E13" s="39"/>
      <c r="F13" s="39"/>
      <c r="G13" s="31"/>
      <c r="H13" s="62"/>
      <c r="I13" s="62"/>
      <c r="J13" s="63"/>
    </row>
    <row r="14" spans="1:10" ht="15.6" thickBot="1" x14ac:dyDescent="0.3">
      <c r="A14" s="48"/>
      <c r="B14" s="49"/>
      <c r="C14" s="49"/>
      <c r="D14" s="34"/>
      <c r="E14" s="49"/>
      <c r="F14" s="49"/>
      <c r="G14" s="31"/>
      <c r="H14" s="62"/>
      <c r="I14" s="62"/>
      <c r="J14" s="63"/>
    </row>
    <row r="15" spans="1:10" ht="18" thickBot="1" x14ac:dyDescent="0.35">
      <c r="A15" s="51" t="s">
        <v>41</v>
      </c>
      <c r="B15" s="52" t="s">
        <v>99</v>
      </c>
      <c r="C15" s="52"/>
      <c r="D15" s="52"/>
      <c r="E15" s="27"/>
      <c r="F15" s="27"/>
      <c r="G15" s="31"/>
      <c r="H15" s="55" t="s">
        <v>22</v>
      </c>
      <c r="I15" s="50" t="s">
        <v>43</v>
      </c>
      <c r="J15" s="63"/>
    </row>
    <row r="16" spans="1:10" ht="15" x14ac:dyDescent="0.25">
      <c r="A16" s="38" t="s">
        <v>42</v>
      </c>
      <c r="B16" s="39"/>
      <c r="C16" s="39"/>
      <c r="D16" s="39"/>
      <c r="E16" s="39"/>
      <c r="F16" s="39"/>
      <c r="G16" s="31"/>
      <c r="H16" s="21" t="str">
        <f>IF(tables!A3=1,tables!B3,tables!C3)</f>
        <v xml:space="preserve"> </v>
      </c>
      <c r="I16" s="40" t="str">
        <f>IF(tables!A3=0,tables!B3,tables!C3)</f>
        <v>DAP</v>
      </c>
      <c r="J16" s="63"/>
    </row>
    <row r="17" spans="1:10" ht="15" x14ac:dyDescent="0.25">
      <c r="A17" s="38"/>
      <c r="B17" s="39"/>
      <c r="C17" s="39"/>
      <c r="D17" s="39"/>
      <c r="E17" s="39"/>
      <c r="F17" s="39"/>
      <c r="G17" s="31"/>
      <c r="H17" s="21" t="str">
        <f>IF(tables!A4=1,tables!B4,tables!C4)</f>
        <v xml:space="preserve"> </v>
      </c>
      <c r="I17" s="41" t="str">
        <f>IF(tables!A4=0,tables!B4,tables!C4)</f>
        <v>Melamine Formaldehyde</v>
      </c>
      <c r="J17" s="32"/>
    </row>
    <row r="18" spans="1:10" ht="15.6" thickBot="1" x14ac:dyDescent="0.3">
      <c r="A18" s="48"/>
      <c r="B18" s="49"/>
      <c r="C18" s="49"/>
      <c r="D18" s="49"/>
      <c r="E18" s="34"/>
      <c r="F18" s="36"/>
      <c r="G18" s="31"/>
      <c r="H18" s="21" t="str">
        <f>IF(tables!A5=1,tables!B5,tables!C5)</f>
        <v xml:space="preserve"> </v>
      </c>
      <c r="I18" s="41" t="str">
        <f>IF(tables!A5=0,tables!B5,tables!C5)</f>
        <v>Phenol Formaldehyde</v>
      </c>
      <c r="J18" s="32"/>
    </row>
    <row r="19" spans="1:10" ht="15.6" x14ac:dyDescent="0.3">
      <c r="A19" s="51" t="s">
        <v>44</v>
      </c>
      <c r="B19" s="52" t="s">
        <v>45</v>
      </c>
      <c r="C19" s="52"/>
      <c r="D19" s="52"/>
      <c r="E19" s="27"/>
      <c r="F19" s="30"/>
      <c r="G19" s="26"/>
      <c r="H19" s="21" t="str">
        <f>IF(tables!A6=1,tables!B6,tables!C6)</f>
        <v xml:space="preserve"> </v>
      </c>
      <c r="I19" s="41" t="str">
        <f>IF(tables!A6=0,tables!B6,tables!C6)</f>
        <v>Urea Formaldehyde</v>
      </c>
      <c r="J19" s="32"/>
    </row>
    <row r="20" spans="1:10" ht="15" x14ac:dyDescent="0.25">
      <c r="A20" s="38"/>
      <c r="B20" s="39"/>
      <c r="C20" s="39"/>
      <c r="D20" s="39"/>
      <c r="E20" s="26"/>
      <c r="F20" s="32"/>
      <c r="G20" s="26"/>
      <c r="H20" s="21" t="str">
        <f>IF(tables!A7=1,tables!B7,tables!C7)</f>
        <v xml:space="preserve"> </v>
      </c>
      <c r="I20" s="41" t="str">
        <f>IF(tables!A7=0,tables!B7,tables!C7)</f>
        <v>Polyester</v>
      </c>
      <c r="J20" s="32"/>
    </row>
    <row r="21" spans="1:10" ht="15.6" thickBot="1" x14ac:dyDescent="0.3">
      <c r="A21" s="48"/>
      <c r="B21" s="49"/>
      <c r="C21" s="49"/>
      <c r="D21" s="49"/>
      <c r="E21" s="34"/>
      <c r="F21" s="36"/>
      <c r="G21" s="26"/>
      <c r="H21" s="21" t="str">
        <f>IF(tables!A8=1,tables!B8,tables!C8)</f>
        <v xml:space="preserve"> </v>
      </c>
      <c r="I21" s="41" t="str">
        <f>IF(tables!A8=0,tables!B8,tables!C8)</f>
        <v>Silicone</v>
      </c>
      <c r="J21" s="32"/>
    </row>
    <row r="22" spans="1:10" ht="16.2" thickBot="1" x14ac:dyDescent="0.35">
      <c r="A22" s="51" t="s">
        <v>46</v>
      </c>
      <c r="B22" s="52" t="s">
        <v>47</v>
      </c>
      <c r="C22" s="52"/>
      <c r="D22" s="27"/>
      <c r="E22" s="27"/>
      <c r="F22" s="30"/>
      <c r="G22" s="26"/>
      <c r="H22" s="54" t="str">
        <f>IF(tables!A9=1,tables!B9,tables!C9)</f>
        <v xml:space="preserve"> </v>
      </c>
      <c r="I22" s="42" t="str">
        <f>IF(tables!A9=0,tables!B9,tables!C9)</f>
        <v>Epoxy</v>
      </c>
      <c r="J22" s="32"/>
    </row>
    <row r="23" spans="1:10" x14ac:dyDescent="0.25">
      <c r="A23" s="31"/>
      <c r="B23" s="26"/>
      <c r="C23" s="26"/>
      <c r="D23" s="26"/>
      <c r="E23" s="26"/>
      <c r="F23" s="32"/>
      <c r="G23" s="26"/>
      <c r="H23" s="20" t="str">
        <f>IF(tables!A10=1,tables!B10,tables!C10)</f>
        <v xml:space="preserve"> </v>
      </c>
      <c r="I23" s="40" t="str">
        <f>IF(tables!A10=0,tables!B10,tables!C10)</f>
        <v>Polyethylene</v>
      </c>
      <c r="J23" s="32"/>
    </row>
    <row r="24" spans="1:10" ht="15" x14ac:dyDescent="0.25">
      <c r="A24" s="31"/>
      <c r="B24" s="26"/>
      <c r="C24" s="26"/>
      <c r="D24" s="26"/>
      <c r="E24" s="39"/>
      <c r="F24" s="53"/>
      <c r="G24" s="26"/>
      <c r="H24" s="21" t="str">
        <f>IF(tables!A11=1,tables!B11,tables!C11)</f>
        <v xml:space="preserve"> </v>
      </c>
      <c r="I24" s="41" t="str">
        <f>IF(tables!A11=0,tables!B11,tables!C11)</f>
        <v>Polypropylene</v>
      </c>
      <c r="J24" s="32"/>
    </row>
    <row r="25" spans="1:10" ht="15" x14ac:dyDescent="0.25">
      <c r="A25" s="31"/>
      <c r="B25" s="26"/>
      <c r="C25" s="26"/>
      <c r="D25" s="26"/>
      <c r="E25" s="39"/>
      <c r="F25" s="53"/>
      <c r="G25" s="26"/>
      <c r="H25" s="21" t="str">
        <f>IF(tables!A12=1,tables!B12,tables!C12)</f>
        <v xml:space="preserve"> </v>
      </c>
      <c r="I25" s="41" t="str">
        <f>IF(tables!A12=0,tables!B12,tables!C12)</f>
        <v>FEP</v>
      </c>
      <c r="J25" s="32"/>
    </row>
    <row r="26" spans="1:10" ht="15" x14ac:dyDescent="0.25">
      <c r="A26" s="31"/>
      <c r="B26" s="58" t="s">
        <v>48</v>
      </c>
      <c r="C26" s="26"/>
      <c r="D26" s="26"/>
      <c r="E26" s="39"/>
      <c r="F26" s="53"/>
      <c r="G26" s="26"/>
      <c r="H26" s="21" t="str">
        <f>IF(tables!A13=1,tables!B13,tables!C13)</f>
        <v xml:space="preserve"> </v>
      </c>
      <c r="I26" s="41" t="str">
        <f>IF(tables!A13=0,tables!B13,tables!C13)</f>
        <v>CTFE</v>
      </c>
      <c r="J26" s="32"/>
    </row>
    <row r="27" spans="1:10" x14ac:dyDescent="0.25">
      <c r="A27" s="31"/>
      <c r="B27" s="26"/>
      <c r="C27" s="26"/>
      <c r="D27" s="26"/>
      <c r="E27" s="26"/>
      <c r="F27" s="32"/>
      <c r="G27" s="26"/>
      <c r="H27" s="21" t="str">
        <f>IF(tables!A14=1,tables!B14,tables!C14)</f>
        <v xml:space="preserve"> </v>
      </c>
      <c r="I27" s="41" t="str">
        <f>IF(tables!A14=0,tables!B14,tables!C14)</f>
        <v>PTFE</v>
      </c>
      <c r="J27" s="32"/>
    </row>
    <row r="28" spans="1:10" x14ac:dyDescent="0.25">
      <c r="A28" s="31"/>
      <c r="B28" s="26"/>
      <c r="C28" s="26"/>
      <c r="D28" s="26"/>
      <c r="E28" s="26"/>
      <c r="F28" s="32"/>
      <c r="G28" s="26"/>
      <c r="H28" s="21" t="str">
        <f>IF(tables!A15=1,tables!B15,tables!C15)</f>
        <v>PVF</v>
      </c>
      <c r="I28" s="41" t="str">
        <f>IF(tables!A15=0,tables!B15,tables!C15)</f>
        <v xml:space="preserve"> </v>
      </c>
      <c r="J28" s="32"/>
    </row>
    <row r="29" spans="1:10" x14ac:dyDescent="0.25">
      <c r="A29" s="31"/>
      <c r="B29" s="26"/>
      <c r="C29" s="26"/>
      <c r="D29" s="26"/>
      <c r="E29" s="26"/>
      <c r="F29" s="32"/>
      <c r="G29" s="26"/>
      <c r="H29" s="21" t="str">
        <f>IF(tables!A16=1,tables!B16,tables!C16)</f>
        <v xml:space="preserve"> </v>
      </c>
      <c r="I29" s="41" t="str">
        <f>IF(tables!A16=0,tables!B16,tables!C16)</f>
        <v>ABS</v>
      </c>
      <c r="J29" s="32"/>
    </row>
    <row r="30" spans="1:10" ht="15" x14ac:dyDescent="0.25">
      <c r="A30" s="31"/>
      <c r="B30" s="26"/>
      <c r="C30" s="26"/>
      <c r="D30" s="26"/>
      <c r="E30" s="39"/>
      <c r="F30" s="53"/>
      <c r="G30" s="26"/>
      <c r="H30" s="21" t="str">
        <f>IF(tables!A17=1,tables!B17,tables!C17)</f>
        <v xml:space="preserve"> </v>
      </c>
      <c r="I30" s="41" t="str">
        <f>IF(tables!A17=0,tables!B17,tables!C17)</f>
        <v>Acetal</v>
      </c>
      <c r="J30" s="32"/>
    </row>
    <row r="31" spans="1:10" ht="15" x14ac:dyDescent="0.25">
      <c r="A31" s="31"/>
      <c r="B31" s="26"/>
      <c r="C31" s="26"/>
      <c r="D31" s="26"/>
      <c r="E31" s="39"/>
      <c r="F31" s="53"/>
      <c r="G31" s="26"/>
      <c r="H31" s="21" t="str">
        <f>IF(tables!A18=1,tables!B18,tables!C18)</f>
        <v xml:space="preserve"> </v>
      </c>
      <c r="I31" s="41" t="str">
        <f>IF(tables!A18=0,tables!B18,tables!C18)</f>
        <v xml:space="preserve">Cellulose Acetate </v>
      </c>
      <c r="J31" s="32"/>
    </row>
    <row r="32" spans="1:10" x14ac:dyDescent="0.25">
      <c r="A32" s="31"/>
      <c r="B32" s="26"/>
      <c r="C32" s="26"/>
      <c r="D32" s="26"/>
      <c r="E32" s="26"/>
      <c r="F32" s="32"/>
      <c r="G32" s="26"/>
      <c r="H32" s="21" t="str">
        <f>IF(tables!A19=1,tables!B19,tables!C19)</f>
        <v xml:space="preserve"> </v>
      </c>
      <c r="I32" s="41" t="str">
        <f>IF(tables!A19=0,tables!B19,tables!C19)</f>
        <v>Cellulose Acetate Butyrate</v>
      </c>
      <c r="J32" s="32"/>
    </row>
    <row r="33" spans="1:10" x14ac:dyDescent="0.25">
      <c r="A33" s="31"/>
      <c r="B33" s="26"/>
      <c r="C33" s="26"/>
      <c r="D33" s="26"/>
      <c r="E33" s="9"/>
      <c r="F33" s="32"/>
      <c r="G33" s="23"/>
      <c r="H33" s="21" t="str">
        <f>IF(tables!A20=1,tables!B20,tables!C20)</f>
        <v xml:space="preserve"> </v>
      </c>
      <c r="I33" s="41" t="str">
        <f>IF(tables!A20=0,tables!B20,tables!C20)</f>
        <v>Cellulose Propionate</v>
      </c>
      <c r="J33" s="32"/>
    </row>
    <row r="34" spans="1:10" x14ac:dyDescent="0.25">
      <c r="A34" s="31"/>
      <c r="B34" s="26"/>
      <c r="C34" s="26"/>
      <c r="D34" s="26"/>
      <c r="E34" s="26"/>
      <c r="F34" s="32"/>
      <c r="G34" s="26"/>
      <c r="H34" s="21" t="str">
        <f>IF(tables!A21=1,tables!B21,tables!C21)</f>
        <v xml:space="preserve"> </v>
      </c>
      <c r="I34" s="41" t="str">
        <f>IF(tables!A21=0,tables!B21,tables!C21)</f>
        <v>Polystyrene</v>
      </c>
      <c r="J34" s="32"/>
    </row>
    <row r="35" spans="1:10" x14ac:dyDescent="0.25">
      <c r="A35" s="31"/>
      <c r="B35" s="26"/>
      <c r="C35" s="26"/>
      <c r="D35" s="26"/>
      <c r="E35" s="26"/>
      <c r="F35" s="32"/>
      <c r="G35" s="26"/>
      <c r="H35" s="21" t="str">
        <f>IF(tables!A22=1,tables!B22,tables!C22)</f>
        <v xml:space="preserve"> </v>
      </c>
      <c r="I35" s="41" t="str">
        <f>IF(tables!A22=0,tables!B22,tables!C22)</f>
        <v>Polyester</v>
      </c>
      <c r="J35" s="32"/>
    </row>
    <row r="36" spans="1:10" ht="15" x14ac:dyDescent="0.25">
      <c r="A36" s="31"/>
      <c r="B36" s="59" t="s">
        <v>6</v>
      </c>
      <c r="C36" s="26"/>
      <c r="D36" s="26"/>
      <c r="E36" s="26"/>
      <c r="F36" s="32"/>
      <c r="G36" s="26"/>
      <c r="H36" s="21" t="str">
        <f>IF(tables!A23=1,tables!B23,tables!C23)</f>
        <v xml:space="preserve"> </v>
      </c>
      <c r="I36" s="41" t="str">
        <f>IF(tables!A23=0,tables!B23,tables!C23)</f>
        <v>Cellulose Nitrate</v>
      </c>
      <c r="J36" s="32"/>
    </row>
    <row r="37" spans="1:10" x14ac:dyDescent="0.25">
      <c r="A37" s="31"/>
      <c r="B37" s="26"/>
      <c r="C37" s="26"/>
      <c r="D37" s="26"/>
      <c r="E37" s="26"/>
      <c r="F37" s="32"/>
      <c r="G37" s="26"/>
      <c r="H37" s="21" t="str">
        <f>IF(tables!A24=1,tables!B24,tables!C24)</f>
        <v xml:space="preserve"> </v>
      </c>
      <c r="I37" s="41" t="str">
        <f>IF(tables!A24=0,tables!B24,tables!C24)</f>
        <v>Polyurethane</v>
      </c>
      <c r="J37" s="32"/>
    </row>
    <row r="38" spans="1:10" x14ac:dyDescent="0.25">
      <c r="A38" s="31"/>
      <c r="B38" s="26"/>
      <c r="C38" s="26"/>
      <c r="D38" s="26"/>
      <c r="E38" s="26"/>
      <c r="F38" s="32"/>
      <c r="G38" s="26"/>
      <c r="H38" s="21" t="str">
        <f>IF(tables!A25=1,tables!B25,tables!C25)</f>
        <v xml:space="preserve"> </v>
      </c>
      <c r="I38" s="41" t="str">
        <f>IF(tables!A25=0,tables!B25,tables!C25)</f>
        <v>Nylon</v>
      </c>
      <c r="J38" s="32"/>
    </row>
    <row r="39" spans="1:10" x14ac:dyDescent="0.25">
      <c r="A39" s="31"/>
      <c r="B39" s="26"/>
      <c r="C39" s="26"/>
      <c r="D39" s="26"/>
      <c r="E39" s="26"/>
      <c r="F39" s="32"/>
      <c r="G39" s="26"/>
      <c r="H39" s="21" t="str">
        <f>IF(tables!A26=1,tables!B26,tables!C26)</f>
        <v xml:space="preserve"> </v>
      </c>
      <c r="I39" s="41" t="str">
        <f>IF(tables!A26=0,tables!B26,tables!C26)</f>
        <v>Polysulfone</v>
      </c>
      <c r="J39" s="32"/>
    </row>
    <row r="40" spans="1:10" x14ac:dyDescent="0.25">
      <c r="A40" s="31"/>
      <c r="B40" s="26"/>
      <c r="C40" s="26"/>
      <c r="D40" s="26"/>
      <c r="E40" s="26"/>
      <c r="F40" s="32"/>
      <c r="G40" s="26"/>
      <c r="H40" s="21" t="str">
        <f>IF(tables!A27=1,tables!B27,tables!C27)</f>
        <v xml:space="preserve"> </v>
      </c>
      <c r="I40" s="41" t="str">
        <f>IF(tables!A27=0,tables!B27,tables!C27)</f>
        <v>Polycarbonate</v>
      </c>
      <c r="J40" s="32"/>
    </row>
    <row r="41" spans="1:10" x14ac:dyDescent="0.25">
      <c r="A41" s="31"/>
      <c r="B41" s="26"/>
      <c r="C41" s="26"/>
      <c r="D41" s="26"/>
      <c r="E41" s="26"/>
      <c r="F41" s="32"/>
      <c r="G41" s="26"/>
      <c r="H41" s="21" t="str">
        <f>IF(tables!A28=1,tables!B28,tables!C28)</f>
        <v xml:space="preserve"> </v>
      </c>
      <c r="I41" s="41" t="str">
        <f>IF(tables!A28=0,tables!B28,tables!C28)</f>
        <v>PPO</v>
      </c>
      <c r="J41" s="32"/>
    </row>
    <row r="42" spans="1:10" ht="13.8" thickBot="1" x14ac:dyDescent="0.3">
      <c r="A42" s="31"/>
      <c r="B42" s="26"/>
      <c r="C42" s="26"/>
      <c r="D42" s="26"/>
      <c r="E42" s="26"/>
      <c r="F42" s="32"/>
      <c r="G42" s="26"/>
      <c r="H42" s="22" t="str">
        <f>IF(tables!A29=1,tables!B29,tables!C29)</f>
        <v xml:space="preserve"> </v>
      </c>
      <c r="I42" s="42" t="str">
        <f>IF(tables!A29=0,tables!B29,tables!C29)</f>
        <v>PVC</v>
      </c>
      <c r="J42" s="32"/>
    </row>
    <row r="43" spans="1:10" ht="13.8" thickBot="1" x14ac:dyDescent="0.3">
      <c r="A43" s="31"/>
      <c r="B43" s="26"/>
      <c r="C43" s="26"/>
      <c r="D43" s="26"/>
      <c r="E43" s="26"/>
      <c r="F43" s="32"/>
      <c r="G43" s="26"/>
      <c r="H43" s="24"/>
      <c r="I43" s="23"/>
      <c r="J43" s="32"/>
    </row>
    <row r="44" spans="1:10" x14ac:dyDescent="0.25">
      <c r="A44" s="31"/>
      <c r="B44" s="26"/>
      <c r="C44" s="26"/>
      <c r="D44" s="26"/>
      <c r="E44" s="26"/>
      <c r="F44" s="32"/>
      <c r="G44" s="72" t="s">
        <v>98</v>
      </c>
      <c r="H44" s="73"/>
      <c r="I44" s="73"/>
      <c r="J44" s="74"/>
    </row>
    <row r="45" spans="1:10" x14ac:dyDescent="0.25">
      <c r="A45" s="31"/>
      <c r="B45" s="26"/>
      <c r="C45" s="26"/>
      <c r="D45" s="26"/>
      <c r="E45" s="26"/>
      <c r="F45" s="32"/>
      <c r="G45" s="75"/>
      <c r="H45" s="76"/>
      <c r="I45" s="76"/>
      <c r="J45" s="77"/>
    </row>
    <row r="46" spans="1:10" ht="12.75" customHeight="1" thickBot="1" x14ac:dyDescent="0.3">
      <c r="A46" s="56"/>
      <c r="B46" s="34"/>
      <c r="C46" s="34"/>
      <c r="D46" s="34"/>
      <c r="E46" s="34"/>
      <c r="F46" s="36"/>
      <c r="G46" s="78"/>
      <c r="H46" s="79"/>
      <c r="I46" s="79"/>
      <c r="J46" s="80"/>
    </row>
    <row r="47" spans="1:10" x14ac:dyDescent="0.25">
      <c r="A47" s="37" t="s">
        <v>84</v>
      </c>
      <c r="B47" s="27"/>
      <c r="C47" s="27"/>
      <c r="D47" s="27"/>
      <c r="E47" s="27"/>
      <c r="F47" s="27"/>
      <c r="G47" s="27"/>
      <c r="H47" s="71" t="s">
        <v>100</v>
      </c>
      <c r="I47" s="27"/>
      <c r="J47" s="30"/>
    </row>
    <row r="48" spans="1:10" ht="13.8" thickBot="1" x14ac:dyDescent="0.3">
      <c r="A48" s="33"/>
      <c r="B48" s="34"/>
      <c r="C48" s="34"/>
      <c r="D48" s="34"/>
      <c r="E48" s="34"/>
      <c r="F48" s="34"/>
      <c r="G48" s="34"/>
      <c r="H48" s="35"/>
      <c r="I48" s="34"/>
      <c r="J48" s="36"/>
    </row>
  </sheetData>
  <sheetProtection sheet="1" objects="1" scenarios="1"/>
  <mergeCells count="5">
    <mergeCell ref="G44:J46"/>
    <mergeCell ref="A1:B1"/>
    <mergeCell ref="A3:B3"/>
    <mergeCell ref="D2:H2"/>
    <mergeCell ref="D3:H3"/>
  </mergeCells>
  <phoneticPr fontId="3" type="noConversion"/>
  <pageMargins left="0.75" right="0.75" top="1" bottom="1" header="0.5" footer="0.5"/>
  <pageSetup scale="8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Line="0" autoPict="0">
                <anchor moveWithCells="1">
                  <from>
                    <xdr:col>2</xdr:col>
                    <xdr:colOff>259080</xdr:colOff>
                    <xdr:row>7</xdr:row>
                    <xdr:rowOff>45720</xdr:rowOff>
                  </from>
                  <to>
                    <xdr:col>4</xdr:col>
                    <xdr:colOff>495300</xdr:colOff>
                    <xdr:row>8</xdr:row>
                    <xdr:rowOff>144780</xdr:rowOff>
                  </to>
                </anchor>
              </controlPr>
            </control>
          </mc:Choice>
        </mc:AlternateContent>
        <mc:AlternateContent xmlns:mc="http://schemas.openxmlformats.org/markup-compatibility/2006">
          <mc:Choice Requires="x14">
            <control shapeId="1027" r:id="rId5" name="List Box 3">
              <controlPr defaultSize="0" autoLine="0" autoPict="0">
                <anchor moveWithCells="1">
                  <from>
                    <xdr:col>2</xdr:col>
                    <xdr:colOff>304800</xdr:colOff>
                    <xdr:row>12</xdr:row>
                    <xdr:rowOff>7620</xdr:rowOff>
                  </from>
                  <to>
                    <xdr:col>4</xdr:col>
                    <xdr:colOff>541020</xdr:colOff>
                    <xdr:row>13</xdr:row>
                    <xdr:rowOff>106680</xdr:rowOff>
                  </to>
                </anchor>
              </controlPr>
            </control>
          </mc:Choice>
        </mc:AlternateContent>
        <mc:AlternateContent xmlns:mc="http://schemas.openxmlformats.org/markup-compatibility/2006">
          <mc:Choice Requires="x14">
            <control shapeId="1028" r:id="rId6" name="List Box 4">
              <controlPr defaultSize="0" autoLine="0" autoPict="0">
                <anchor moveWithCells="1">
                  <from>
                    <xdr:col>2</xdr:col>
                    <xdr:colOff>76200</xdr:colOff>
                    <xdr:row>15</xdr:row>
                    <xdr:rowOff>0</xdr:rowOff>
                  </from>
                  <to>
                    <xdr:col>5</xdr:col>
                    <xdr:colOff>205740</xdr:colOff>
                    <xdr:row>17</xdr:row>
                    <xdr:rowOff>152400</xdr:rowOff>
                  </to>
                </anchor>
              </controlPr>
            </control>
          </mc:Choice>
        </mc:AlternateContent>
        <mc:AlternateContent xmlns:mc="http://schemas.openxmlformats.org/markup-compatibility/2006">
          <mc:Choice Requires="x14">
            <control shapeId="1029" r:id="rId7" name="List Box 5">
              <controlPr defaultSize="0" autoLine="0" autoPict="0">
                <anchor moveWithCells="1">
                  <from>
                    <xdr:col>2</xdr:col>
                    <xdr:colOff>335280</xdr:colOff>
                    <xdr:row>19</xdr:row>
                    <xdr:rowOff>30480</xdr:rowOff>
                  </from>
                  <to>
                    <xdr:col>5</xdr:col>
                    <xdr:colOff>45720</xdr:colOff>
                    <xdr:row>20</xdr:row>
                    <xdr:rowOff>121920</xdr:rowOff>
                  </to>
                </anchor>
              </controlPr>
            </control>
          </mc:Choice>
        </mc:AlternateContent>
        <mc:AlternateContent xmlns:mc="http://schemas.openxmlformats.org/markup-compatibility/2006">
          <mc:Choice Requires="x14">
            <control shapeId="1030" r:id="rId8" name="List Box 6">
              <controlPr defaultSize="0" autoLine="0" autoPict="0">
                <anchor moveWithCells="1">
                  <from>
                    <xdr:col>2</xdr:col>
                    <xdr:colOff>236220</xdr:colOff>
                    <xdr:row>21</xdr:row>
                    <xdr:rowOff>190500</xdr:rowOff>
                  </from>
                  <to>
                    <xdr:col>5</xdr:col>
                    <xdr:colOff>129540</xdr:colOff>
                    <xdr:row>29</xdr:row>
                    <xdr:rowOff>38100</xdr:rowOff>
                  </to>
                </anchor>
              </controlPr>
            </control>
          </mc:Choice>
        </mc:AlternateContent>
        <mc:AlternateContent xmlns:mc="http://schemas.openxmlformats.org/markup-compatibility/2006">
          <mc:Choice Requires="x14">
            <control shapeId="1031" r:id="rId9" name="List Box 7">
              <controlPr defaultSize="0" autoLine="0" autoPict="0">
                <anchor moveWithCells="1">
                  <from>
                    <xdr:col>2</xdr:col>
                    <xdr:colOff>281940</xdr:colOff>
                    <xdr:row>30</xdr:row>
                    <xdr:rowOff>60960</xdr:rowOff>
                  </from>
                  <to>
                    <xdr:col>5</xdr:col>
                    <xdr:colOff>99060</xdr:colOff>
                    <xdr:row>42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workbookViewId="0">
      <selection activeCell="D16" sqref="D16"/>
    </sheetView>
  </sheetViews>
  <sheetFormatPr defaultRowHeight="13.2" x14ac:dyDescent="0.25"/>
  <cols>
    <col min="2" max="2" width="19.88671875" customWidth="1"/>
  </cols>
  <sheetData>
    <row r="1" spans="1:9" ht="13.8" thickBot="1" x14ac:dyDescent="0.3"/>
    <row r="2" spans="1:9" x14ac:dyDescent="0.25">
      <c r="A2" s="6"/>
      <c r="B2" s="7"/>
      <c r="C2" s="3"/>
      <c r="E2" s="9"/>
      <c r="G2" s="14" t="s">
        <v>32</v>
      </c>
    </row>
    <row r="3" spans="1:9" x14ac:dyDescent="0.25">
      <c r="A3" s="11">
        <f>IF(AND(G$4=2,G$14=4,OR(G$31=2,G$31=1),OR(G$50=2,G$50=1),G$19&lt;3,G$8&lt;3),1,0)</f>
        <v>0</v>
      </c>
      <c r="B3" s="9" t="s">
        <v>0</v>
      </c>
      <c r="C3" s="10" t="s">
        <v>30</v>
      </c>
      <c r="D3" s="1" t="s">
        <v>75</v>
      </c>
      <c r="E3" s="25"/>
      <c r="G3" s="15" t="s">
        <v>33</v>
      </c>
    </row>
    <row r="4" spans="1:9" ht="13.8" thickBot="1" x14ac:dyDescent="0.3">
      <c r="A4" s="11">
        <f>IF(AND(G$4=2,G$14=4,OR(G$31=3,G$31=1),OR(G$50=3,G$50=1),G$19&lt;3,G$8&lt;3),1,0)</f>
        <v>0</v>
      </c>
      <c r="B4" s="9" t="s">
        <v>71</v>
      </c>
      <c r="C4" s="10" t="s">
        <v>30</v>
      </c>
      <c r="D4" s="25"/>
      <c r="E4" s="25"/>
      <c r="G4" s="16">
        <v>1</v>
      </c>
    </row>
    <row r="5" spans="1:9" ht="13.8" thickBot="1" x14ac:dyDescent="0.3">
      <c r="A5" s="11">
        <f>IF(AND(G$4=2,G$14&gt;1,OR(G$31=2,G$31=1),OR(G$50=2,G$50=1),G$19&lt;3,G$8&lt;3),1,0)</f>
        <v>0</v>
      </c>
      <c r="B5" s="9" t="s">
        <v>72</v>
      </c>
      <c r="C5" s="10" t="s">
        <v>30</v>
      </c>
      <c r="D5" s="25"/>
      <c r="E5" s="25"/>
    </row>
    <row r="6" spans="1:9" x14ac:dyDescent="0.25">
      <c r="A6" s="11">
        <f>IF(AND(G$4=2,G$14=4,OR(G$31=3,G$31=1),OR(G$50=4,G$50=1),G$19&lt;3,G$8&lt;3),1,0)</f>
        <v>0</v>
      </c>
      <c r="B6" s="9" t="s">
        <v>83</v>
      </c>
      <c r="C6" s="10" t="s">
        <v>30</v>
      </c>
      <c r="D6" s="25"/>
      <c r="E6" s="25"/>
      <c r="G6" s="14" t="s">
        <v>37</v>
      </c>
    </row>
    <row r="7" spans="1:9" x14ac:dyDescent="0.25">
      <c r="A7" s="11">
        <f>IF(AND(G$4=2,G$14&lt;4,OR(G$31=3,G$31=1),OR(G$50=5,G$50=1),G$19&lt;3,G$8&lt;3),1,0)</f>
        <v>0</v>
      </c>
      <c r="B7" s="9" t="s">
        <v>2</v>
      </c>
      <c r="C7" s="10" t="s">
        <v>30</v>
      </c>
      <c r="D7" s="25"/>
      <c r="E7" s="25"/>
      <c r="G7" s="15" t="s">
        <v>38</v>
      </c>
    </row>
    <row r="8" spans="1:9" ht="13.8" thickBot="1" x14ac:dyDescent="0.3">
      <c r="A8" s="11">
        <f>IF(AND(G$4=2,G$14&lt;4,OR(G$31=4,G$31=1),OR(G$50&lt;20,G$50=1),G$19&lt;3,G$8&lt;3),1,0)</f>
        <v>0</v>
      </c>
      <c r="B8" s="9" t="s">
        <v>3</v>
      </c>
      <c r="C8" s="10" t="s">
        <v>30</v>
      </c>
      <c r="D8" s="25"/>
      <c r="E8" s="25"/>
      <c r="G8" s="16">
        <v>2</v>
      </c>
    </row>
    <row r="9" spans="1:9" ht="13.8" thickBot="1" x14ac:dyDescent="0.3">
      <c r="A9" s="11">
        <f>IF(AND(G$4=2,G$14&lt;4,OR(G$31=2,G$31=1),OR(G$50=3,G$50=1),G$19&lt;3,G$8&lt;3),1,0)</f>
        <v>0</v>
      </c>
      <c r="B9" s="9" t="s">
        <v>4</v>
      </c>
      <c r="C9" s="10" t="s">
        <v>30</v>
      </c>
      <c r="D9" s="25"/>
      <c r="E9" s="25"/>
    </row>
    <row r="10" spans="1:9" x14ac:dyDescent="0.25">
      <c r="A10" s="11">
        <f>IF(AND(G$4=1,G$8=1,G$14=2,OR(G$31=7,G$31=1),OR(G$50=6,G$50=1)),1,0)</f>
        <v>0</v>
      </c>
      <c r="B10" s="9" t="s">
        <v>23</v>
      </c>
      <c r="C10" s="10" t="s">
        <v>30</v>
      </c>
      <c r="D10" s="25"/>
      <c r="E10" s="25"/>
      <c r="G10" s="14" t="s">
        <v>39</v>
      </c>
      <c r="H10" s="7"/>
      <c r="I10" s="3"/>
    </row>
    <row r="11" spans="1:9" x14ac:dyDescent="0.25">
      <c r="A11" s="11">
        <f>IF(AND(G$4=1,G$8=1,G$14=3,OR(G$31=7,G$31=1),OR(G$50=7,G$50=8,G$50=1)),1,0)</f>
        <v>0</v>
      </c>
      <c r="B11" s="9" t="s">
        <v>73</v>
      </c>
      <c r="C11" s="10" t="s">
        <v>30</v>
      </c>
      <c r="D11" s="25"/>
      <c r="E11" s="25"/>
      <c r="G11" s="18" t="s">
        <v>94</v>
      </c>
      <c r="H11" s="9"/>
      <c r="I11" s="4"/>
    </row>
    <row r="12" spans="1:9" x14ac:dyDescent="0.25">
      <c r="A12" s="11">
        <f>IF(AND(G$4=1,G$8=2,G$14=1,G$19=1,OR(G$31=1),OR(G$50=9,G$50=1)),1,0)</f>
        <v>0</v>
      </c>
      <c r="B12" s="9" t="s">
        <v>9</v>
      </c>
      <c r="C12" s="10" t="s">
        <v>30</v>
      </c>
      <c r="D12" s="1" t="s">
        <v>76</v>
      </c>
      <c r="E12" s="25"/>
      <c r="G12" s="18" t="s">
        <v>95</v>
      </c>
      <c r="H12" s="9"/>
      <c r="I12" s="4"/>
    </row>
    <row r="13" spans="1:9" x14ac:dyDescent="0.25">
      <c r="A13" s="11">
        <f>IF(AND(G$4=1,G$8=2,G$14=1,G$19=1,OR(G$31=1),OR(G$50=7,G$50=1)),1,0)</f>
        <v>0</v>
      </c>
      <c r="B13" s="9" t="s">
        <v>10</v>
      </c>
      <c r="C13" s="10" t="s">
        <v>30</v>
      </c>
      <c r="D13" s="1" t="s">
        <v>77</v>
      </c>
      <c r="E13" s="25"/>
      <c r="G13" s="15" t="s">
        <v>40</v>
      </c>
      <c r="H13" s="9"/>
      <c r="I13" s="4"/>
    </row>
    <row r="14" spans="1:9" ht="13.8" thickBot="1" x14ac:dyDescent="0.3">
      <c r="A14" s="11">
        <f>IF(AND(G$4=1,G$8=2,G$14=1,G$19=2,OR(G$31=1),OR(G$50=9,G$50=1)),1,0)</f>
        <v>0</v>
      </c>
      <c r="B14" s="9" t="s">
        <v>11</v>
      </c>
      <c r="C14" s="10" t="s">
        <v>30</v>
      </c>
      <c r="D14" s="1" t="s">
        <v>78</v>
      </c>
      <c r="E14" s="25"/>
      <c r="G14" s="16">
        <v>1</v>
      </c>
      <c r="H14" s="12"/>
      <c r="I14" s="5"/>
    </row>
    <row r="15" spans="1:9" x14ac:dyDescent="0.25">
      <c r="A15" s="11">
        <f>IF(AND(G$4=1,G$8=2,G$14=1,G$19=2,OR(G$31=1),OR(G$50=7,G$50=1)),1,0)</f>
        <v>1</v>
      </c>
      <c r="B15" s="9" t="s">
        <v>12</v>
      </c>
      <c r="C15" s="10" t="s">
        <v>30</v>
      </c>
      <c r="D15" s="1" t="s">
        <v>82</v>
      </c>
      <c r="E15" s="25"/>
    </row>
    <row r="16" spans="1:9" ht="13.8" thickBot="1" x14ac:dyDescent="0.3">
      <c r="A16" s="11">
        <f>IF(AND(G$4=1,G$8=2,G$14=2,G$19=1,OR(G$31=7,G$31=1),OR(G$50=7,G$50=1)),1,0)</f>
        <v>0</v>
      </c>
      <c r="B16" s="9" t="s">
        <v>13</v>
      </c>
      <c r="C16" s="10" t="s">
        <v>30</v>
      </c>
      <c r="D16" s="1" t="s">
        <v>81</v>
      </c>
      <c r="E16" s="25"/>
    </row>
    <row r="17" spans="1:8" x14ac:dyDescent="0.25">
      <c r="A17" s="11">
        <f>IF(AND(G$4=1,G$8=2,G$14=2,G$19=1,OR(G$31=8,G$31=1),OR(G$50=4,G$50=1)),1,0)</f>
        <v>0</v>
      </c>
      <c r="B17" s="9" t="s">
        <v>14</v>
      </c>
      <c r="C17" s="10" t="s">
        <v>30</v>
      </c>
      <c r="D17" s="25"/>
      <c r="E17" s="25"/>
      <c r="G17" s="14" t="s">
        <v>7</v>
      </c>
    </row>
    <row r="18" spans="1:8" x14ac:dyDescent="0.25">
      <c r="A18" s="11">
        <f>IF(AND(G$4=1,G$8=2,G$14=2,G$19=1,OR(G$31=6,G$31=1),OR(G$50=10,G$50=1)),1,0)</f>
        <v>0</v>
      </c>
      <c r="B18" s="9" t="s">
        <v>24</v>
      </c>
      <c r="C18" s="10" t="s">
        <v>30</v>
      </c>
      <c r="D18" s="25"/>
      <c r="E18" s="25"/>
      <c r="G18" s="15" t="s">
        <v>8</v>
      </c>
    </row>
    <row r="19" spans="1:8" ht="13.8" thickBot="1" x14ac:dyDescent="0.3">
      <c r="A19" s="11">
        <f>IF(AND(G$4=1,G$8=2,G$14=2,G$19=1,OR(G$31=3,G$31=1),OR(G$50=11,G$50=1)),1,0)</f>
        <v>0</v>
      </c>
      <c r="B19" s="9" t="s">
        <v>25</v>
      </c>
      <c r="C19" s="10" t="s">
        <v>30</v>
      </c>
      <c r="D19" s="25"/>
      <c r="E19" s="25"/>
      <c r="G19" s="16">
        <v>2</v>
      </c>
    </row>
    <row r="20" spans="1:8" ht="13.8" thickBot="1" x14ac:dyDescent="0.3">
      <c r="A20" s="11">
        <f>IF(AND(G$4=1,G$8=2,G$14=3,G$19=1,OR(G$31=2,G$31=1),OR(G$50=12,G$50=1)),1,0)</f>
        <v>0</v>
      </c>
      <c r="B20" s="9" t="s">
        <v>26</v>
      </c>
      <c r="C20" s="10" t="s">
        <v>30</v>
      </c>
      <c r="D20" s="25"/>
      <c r="E20" s="25"/>
    </row>
    <row r="21" spans="1:8" x14ac:dyDescent="0.25">
      <c r="A21" s="11">
        <f>IF(AND(G$4=1,G$8=2,G$14=3,G$19=1,OR(G$31=2,G$31=1),OR(G$50=13,G$50=1)),1,0)</f>
        <v>0</v>
      </c>
      <c r="B21" s="9" t="s">
        <v>74</v>
      </c>
      <c r="C21" s="10" t="s">
        <v>30</v>
      </c>
      <c r="D21" s="25"/>
      <c r="E21" s="25"/>
      <c r="F21">
        <v>1</v>
      </c>
      <c r="G21" s="6" t="s">
        <v>69</v>
      </c>
      <c r="H21" s="3"/>
    </row>
    <row r="22" spans="1:8" x14ac:dyDescent="0.25">
      <c r="A22" s="11">
        <f>IF(AND(G$4=1,G$8=2,G$14=3,G$19=1,OR(G$31=3,G$31=1),OR(G$50=14,G$50=1)),1,0)</f>
        <v>0</v>
      </c>
      <c r="B22" s="9" t="s">
        <v>2</v>
      </c>
      <c r="C22" s="10" t="s">
        <v>30</v>
      </c>
      <c r="D22" s="25"/>
      <c r="E22" s="25"/>
      <c r="F22">
        <v>2</v>
      </c>
      <c r="G22" s="8" t="s">
        <v>5</v>
      </c>
      <c r="H22" s="4"/>
    </row>
    <row r="23" spans="1:8" x14ac:dyDescent="0.25">
      <c r="A23" s="11">
        <f>IF(AND(G$4=1,G$8=2,G$14=3,G$19=2,OR(G$31=5,G$31=1),OR(G$50=15,G$50=1)),1,0)</f>
        <v>0</v>
      </c>
      <c r="B23" s="9" t="s">
        <v>27</v>
      </c>
      <c r="C23" s="10" t="s">
        <v>30</v>
      </c>
      <c r="D23" s="25"/>
      <c r="E23" s="25"/>
      <c r="F23">
        <v>3</v>
      </c>
      <c r="G23" s="8" t="s">
        <v>50</v>
      </c>
      <c r="H23" s="4"/>
    </row>
    <row r="24" spans="1:8" x14ac:dyDescent="0.25">
      <c r="A24" s="11">
        <f>IF(AND(G$4=1,G$8=2,G$14=3,G$19=2,OR(G$31=2,G$31=1),OR(G$50=16,G$50=1)),1,0)</f>
        <v>0</v>
      </c>
      <c r="B24" s="9" t="s">
        <v>68</v>
      </c>
      <c r="C24" s="10" t="s">
        <v>30</v>
      </c>
      <c r="D24" s="25"/>
      <c r="E24" s="25"/>
      <c r="F24">
        <v>4</v>
      </c>
      <c r="G24" s="8" t="s">
        <v>49</v>
      </c>
      <c r="H24" s="4"/>
    </row>
    <row r="25" spans="1:8" x14ac:dyDescent="0.25">
      <c r="A25" s="11">
        <f>IF(AND(G$4=1,G$8=2,OR(G$14=4,G$14=2),G$19=1,OR(G$31=7,G$31=1),OR(G$50=9,G$50=1)),1,0)</f>
        <v>0</v>
      </c>
      <c r="B25" s="9" t="s">
        <v>15</v>
      </c>
      <c r="C25" s="10" t="s">
        <v>30</v>
      </c>
      <c r="D25" s="25"/>
      <c r="E25" s="25"/>
      <c r="F25">
        <v>5</v>
      </c>
      <c r="G25" s="8" t="s">
        <v>54</v>
      </c>
      <c r="H25" s="4"/>
    </row>
    <row r="26" spans="1:8" x14ac:dyDescent="0.25">
      <c r="A26" s="11">
        <f>IF(AND(G$4=1,G$8=2,OR(G$14=4,G$14=3),G$19=1,OR(G$31=9,G$31=1),OR(G$50=17,G$50=1)),1,0)</f>
        <v>0</v>
      </c>
      <c r="B26" s="9" t="s">
        <v>28</v>
      </c>
      <c r="C26" s="10" t="s">
        <v>30</v>
      </c>
      <c r="D26" s="25"/>
      <c r="E26" s="25"/>
      <c r="F26">
        <v>6</v>
      </c>
      <c r="G26" s="8" t="s">
        <v>53</v>
      </c>
      <c r="H26" s="4"/>
    </row>
    <row r="27" spans="1:8" ht="13.8" thickBot="1" x14ac:dyDescent="0.3">
      <c r="A27" s="11">
        <f>IF(AND(G$4=1,G$8=2,OR(G$14=4,G$14=2),G$19=1,OR(G$31=10,G$31=1),OR(G$50=2,G$50=1)),1,0)</f>
        <v>0</v>
      </c>
      <c r="B27" s="12" t="s">
        <v>29</v>
      </c>
      <c r="C27" s="13" t="s">
        <v>30</v>
      </c>
      <c r="D27" s="25"/>
      <c r="E27" s="25"/>
      <c r="F27">
        <v>7</v>
      </c>
      <c r="G27" s="8" t="s">
        <v>51</v>
      </c>
      <c r="H27" s="4"/>
    </row>
    <row r="28" spans="1:8" ht="13.8" thickBot="1" x14ac:dyDescent="0.3">
      <c r="A28" s="11">
        <f>IF(AND(G$4=1,G$8=2,OR(G$14=4,G$14=2),G$19=2,OR(G$31=10,G$31=1),OR(G$50=2,G$50=1)),1,0)</f>
        <v>0</v>
      </c>
      <c r="B28" s="17" t="s">
        <v>16</v>
      </c>
      <c r="C28" s="13" t="s">
        <v>30</v>
      </c>
      <c r="D28" s="1" t="s">
        <v>79</v>
      </c>
      <c r="E28" s="25"/>
      <c r="F28">
        <v>8</v>
      </c>
      <c r="G28" s="8" t="s">
        <v>52</v>
      </c>
      <c r="H28" s="4"/>
    </row>
    <row r="29" spans="1:8" ht="13.8" thickBot="1" x14ac:dyDescent="0.3">
      <c r="A29" s="11">
        <f>IF(AND(G$4=1,G$8=2,OR(G$14=4,G$14=2),G$19=2,OR(G$31=3,G$31=1),OR(G$50=7,G$50=1)),1,0)</f>
        <v>0</v>
      </c>
      <c r="B29" s="17" t="s">
        <v>17</v>
      </c>
      <c r="C29" s="13" t="s">
        <v>30</v>
      </c>
      <c r="D29" s="1" t="s">
        <v>80</v>
      </c>
      <c r="E29" s="25"/>
      <c r="F29">
        <v>9</v>
      </c>
      <c r="G29" s="8" t="s">
        <v>18</v>
      </c>
      <c r="H29" s="4"/>
    </row>
    <row r="30" spans="1:8" x14ac:dyDescent="0.25">
      <c r="C30" t="s">
        <v>30</v>
      </c>
      <c r="F30">
        <v>10</v>
      </c>
      <c r="G30" s="8" t="s">
        <v>55</v>
      </c>
      <c r="H30" s="4"/>
    </row>
    <row r="31" spans="1:8" ht="13.8" thickBot="1" x14ac:dyDescent="0.3">
      <c r="G31" s="19">
        <v>1</v>
      </c>
      <c r="H31" s="5"/>
    </row>
    <row r="32" spans="1:8" ht="13.8" thickBot="1" x14ac:dyDescent="0.3"/>
    <row r="33" spans="6:8" x14ac:dyDescent="0.25">
      <c r="F33">
        <v>1</v>
      </c>
      <c r="G33" s="6" t="s">
        <v>64</v>
      </c>
      <c r="H33" s="3"/>
    </row>
    <row r="34" spans="6:8" x14ac:dyDescent="0.25">
      <c r="F34">
        <v>2</v>
      </c>
      <c r="G34" s="8" t="s">
        <v>1</v>
      </c>
      <c r="H34" s="4"/>
    </row>
    <row r="35" spans="6:8" x14ac:dyDescent="0.25">
      <c r="F35">
        <v>3</v>
      </c>
      <c r="G35" s="8" t="s">
        <v>56</v>
      </c>
      <c r="H35" s="4"/>
    </row>
    <row r="36" spans="6:8" x14ac:dyDescent="0.25">
      <c r="F36">
        <v>4</v>
      </c>
      <c r="G36" s="8" t="s">
        <v>57</v>
      </c>
      <c r="H36" s="4"/>
    </row>
    <row r="37" spans="6:8" x14ac:dyDescent="0.25">
      <c r="F37">
        <v>5</v>
      </c>
      <c r="G37" s="8" t="s">
        <v>58</v>
      </c>
      <c r="H37" s="4"/>
    </row>
    <row r="38" spans="6:8" x14ac:dyDescent="0.25">
      <c r="F38">
        <v>6</v>
      </c>
      <c r="G38" s="8" t="s">
        <v>19</v>
      </c>
      <c r="H38" s="4"/>
    </row>
    <row r="39" spans="6:8" x14ac:dyDescent="0.25">
      <c r="F39">
        <v>7</v>
      </c>
      <c r="G39" s="8" t="s">
        <v>66</v>
      </c>
      <c r="H39" s="4"/>
    </row>
    <row r="40" spans="6:8" x14ac:dyDescent="0.25">
      <c r="F40">
        <v>8</v>
      </c>
      <c r="G40" s="8" t="s">
        <v>59</v>
      </c>
      <c r="H40" s="4"/>
    </row>
    <row r="41" spans="6:8" x14ac:dyDescent="0.25">
      <c r="F41">
        <v>9</v>
      </c>
      <c r="G41" s="8" t="s">
        <v>65</v>
      </c>
      <c r="H41" s="4"/>
    </row>
    <row r="42" spans="6:8" x14ac:dyDescent="0.25">
      <c r="F42">
        <v>10</v>
      </c>
      <c r="G42" s="8" t="s">
        <v>20</v>
      </c>
      <c r="H42" s="4"/>
    </row>
    <row r="43" spans="6:8" x14ac:dyDescent="0.25">
      <c r="F43">
        <v>11</v>
      </c>
      <c r="G43" s="8" t="s">
        <v>60</v>
      </c>
      <c r="H43" s="4"/>
    </row>
    <row r="44" spans="6:8" x14ac:dyDescent="0.25">
      <c r="F44">
        <v>12</v>
      </c>
      <c r="G44" s="8" t="s">
        <v>61</v>
      </c>
      <c r="H44" s="4"/>
    </row>
    <row r="45" spans="6:8" x14ac:dyDescent="0.25">
      <c r="F45">
        <v>13</v>
      </c>
      <c r="G45" s="8" t="s">
        <v>70</v>
      </c>
      <c r="H45" s="4"/>
    </row>
    <row r="46" spans="6:8" x14ac:dyDescent="0.25">
      <c r="F46">
        <v>14</v>
      </c>
      <c r="G46" s="8" t="s">
        <v>62</v>
      </c>
      <c r="H46" s="4"/>
    </row>
    <row r="47" spans="6:8" x14ac:dyDescent="0.25">
      <c r="F47">
        <v>15</v>
      </c>
      <c r="G47" s="8" t="s">
        <v>21</v>
      </c>
      <c r="H47" s="4"/>
    </row>
    <row r="48" spans="6:8" x14ac:dyDescent="0.25">
      <c r="F48">
        <v>16</v>
      </c>
      <c r="G48" s="8" t="s">
        <v>67</v>
      </c>
      <c r="H48" s="4"/>
    </row>
    <row r="49" spans="6:8" x14ac:dyDescent="0.25">
      <c r="F49">
        <v>17</v>
      </c>
      <c r="G49" s="8" t="s">
        <v>63</v>
      </c>
      <c r="H49" s="4"/>
    </row>
    <row r="50" spans="6:8" ht="13.8" thickBot="1" x14ac:dyDescent="0.3">
      <c r="G50" s="19">
        <v>7</v>
      </c>
      <c r="H50" s="5"/>
    </row>
  </sheetData>
  <phoneticPr fontId="3"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vt:lpstr>
      <vt:lpstr>tables</vt:lpstr>
      <vt:lpstr>Main!Text15</vt:lpstr>
    </vt:vector>
  </TitlesOfParts>
  <Company>Robust Decisions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Ullman</dc:creator>
  <cp:lastModifiedBy>david</cp:lastModifiedBy>
  <cp:lastPrinted>2007-08-14T14:09:49Z</cp:lastPrinted>
  <dcterms:created xsi:type="dcterms:W3CDTF">2007-08-05T13:28:49Z</dcterms:created>
  <dcterms:modified xsi:type="dcterms:W3CDTF">2018-07-09T02:22:34Z</dcterms:modified>
</cp:coreProperties>
</file>